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 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<sst xmlns="http://schemas.openxmlformats.org/spreadsheetml/2006/main" count="2450" uniqueCount="400">
  <si>
    <t>Aspe</t>
  </si>
  <si>
    <t>Rekapitulace ceny</t>
  </si>
  <si>
    <t>S631800376-zm02</t>
  </si>
  <si>
    <t>Výstavba PZS v km 48,108 (P 4689) a v km 49,382 (P 4691) trati Mladá Boleslav - Stará Paka</t>
  </si>
  <si>
    <t>ZŘ</t>
  </si>
  <si>
    <t>20230329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</si>
  <si>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</si>
  <si>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</si>
  <si>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</si>
  <si>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</si>
  <si>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</si>
  <si>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</si>
  <si>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</si>
  <si>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</si>
  <si>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</si>
  <si>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</si>
  <si>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</si>
  <si>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PS01 PZS v km 48,108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</si>
  <si>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</si>
  <si>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</si>
  <si>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</si>
  <si>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</si>
  <si>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</si>
  <si>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</si>
  <si>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</si>
  <si>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</si>
  <si>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</si>
  <si>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</si>
  <si>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</si>
  <si>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</si>
  <si>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</si>
  <si>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</si>
  <si>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</si>
  <si>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</si>
  <si>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</si>
  <si>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</si>
  <si>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</si>
  <si>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</si>
  <si>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</si>
  <si>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</si>
  <si>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</si>
  <si>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</si>
  <si>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</si>
  <si>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</si>
  <si>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</si>
  <si>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</si>
  <si>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</si>
  <si>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1.</t>
  </si>
  <si>
    <t>Kabelizace</t>
  </si>
  <si>
    <t>P</t>
  </si>
  <si>
    <t>9</t>
  </si>
  <si>
    <t>701005</t>
  </si>
  <si>
    <t/>
  </si>
  <si>
    <t>VYHLEDÁVACÍ MARKER ZEMNÍ S MOŽNOSTÍ ZÁPISU</t>
  </si>
  <si>
    <t>KUS</t>
  </si>
  <si>
    <t>2022_OTSKP</t>
  </si>
  <si>
    <t>PP</t>
  </si>
  <si>
    <t>VV</t>
  </si>
  <si>
    <t>TS</t>
  </si>
  <si>
    <t>Technická specifikace položky odpovídá příslušné cenové soustavě.</t>
  </si>
  <si>
    <t>13</t>
  </si>
  <si>
    <t>747522</t>
  </si>
  <si>
    <t>ZKOUŠKY VODIČŮ A KABELŮ OVLÁDACÍCH PŘES 12 DO 24 ŽIL</t>
  </si>
  <si>
    <t>16</t>
  </si>
  <si>
    <t>75A131</t>
  </si>
  <si>
    <t>KABEL METALICKÝ DVOUPLÁŠŤOVÝ DO 12 PÁRŮ - DODÁVKA</t>
  </si>
  <si>
    <t>KMPÁR</t>
  </si>
  <si>
    <t>Kabel 111 + 112 + 801 
(50*12+30*12+550*12)/1000=7.560 [A]</t>
  </si>
  <si>
    <t>17</t>
  </si>
  <si>
    <t>75A217</t>
  </si>
  <si>
    <t>ZATAŽENÍ A SPOJKOVÁNÍ KABELŮ DO 12 PÁRŮ - MONTÁŽ</t>
  </si>
  <si>
    <t>42</t>
  </si>
  <si>
    <t>75IG11</t>
  </si>
  <si>
    <t>TYČ UZEMŇOVACÍ</t>
  </si>
  <si>
    <t>43</t>
  </si>
  <si>
    <t>75IG1X</t>
  </si>
  <si>
    <t>TYČ UZEMŇOVACÍ - MONTÁŽ</t>
  </si>
  <si>
    <t>44</t>
  </si>
  <si>
    <t>75IG61</t>
  </si>
  <si>
    <t>VEDENÍ UZEMŇOVACÍ V ZEMI Z FEZN DRÁTU DO 120 MM2</t>
  </si>
  <si>
    <t>M</t>
  </si>
  <si>
    <t>45</t>
  </si>
  <si>
    <t>75IG6X</t>
  </si>
  <si>
    <t>VEDENÍ UZEMŇOVACÍ V ZEMI Z FEZN DRÁTU DO 120 MM2 - MONTÁŽ</t>
  </si>
  <si>
    <t>2.</t>
  </si>
  <si>
    <t>Zemní práce</t>
  </si>
  <si>
    <t>1</t>
  </si>
  <si>
    <t>02911</t>
  </si>
  <si>
    <t>OSTATNÍ POŽADAVKY - GEODETICKÉ ZAMĚŘENÍ</t>
  </si>
  <si>
    <t>HM</t>
  </si>
  <si>
    <t>111204</t>
  </si>
  <si>
    <t>ODSTRANĚNÍ KŘOVIN S ODVOZEM DO 5KM</t>
  </si>
  <si>
    <t>M2</t>
  </si>
  <si>
    <t>13173</t>
  </si>
  <si>
    <t>HLOUBENÍ JAM ZAPAŽ I NEPAŽ TŘ. I</t>
  </si>
  <si>
    <t>M3</t>
  </si>
  <si>
    <t>4</t>
  </si>
  <si>
    <t>13273</t>
  </si>
  <si>
    <t>HLOUBENÍ RÝH ŠÍŘ DO 2M PAŽ I NEPAŽ TŘ. I</t>
  </si>
  <si>
    <t>5</t>
  </si>
  <si>
    <t>14173</t>
  </si>
  <si>
    <t>PROTLAČOVÁNÍ POTRUBÍ Z PLAST HMOT DN DO 200MM</t>
  </si>
  <si>
    <t>6</t>
  </si>
  <si>
    <t>17411</t>
  </si>
  <si>
    <t>ZÁSYP JAM A RÝH ZEMINOU SE ZHUTNĚNÍM</t>
  </si>
  <si>
    <t>7</t>
  </si>
  <si>
    <t>18210</t>
  </si>
  <si>
    <t>ÚPRAVA POVRCHŮ SROVNÁNÍM ÚZEMÍ</t>
  </si>
  <si>
    <t>8</t>
  </si>
  <si>
    <t>465922</t>
  </si>
  <si>
    <t>DLAŽBY Z BETONOVÝCH DLAŽDIC NA MC</t>
  </si>
  <si>
    <t>10</t>
  </si>
  <si>
    <t>702312</t>
  </si>
  <si>
    <t>ZAKRYTÍ KABELŮ VÝSTRAŽNOU FÓLIÍ ŠÍŘKY PŘES 20 DO 40 CM</t>
  </si>
  <si>
    <t>11</t>
  </si>
  <si>
    <t>709210</t>
  </si>
  <si>
    <t>KŘIŽOVATKA KABELOVÝCH VEDENÍ SE STÁVAJÍCÍ INŽENÝRSKOU SÍTÍ (KABELEM, POTRUBÍM APOD.)</t>
  </si>
  <si>
    <t>57</t>
  </si>
  <si>
    <t>R8</t>
  </si>
  <si>
    <t>Vytyčení trasy kabelového vedení ve volném terénu</t>
  </si>
  <si>
    <t>KM</t>
  </si>
  <si>
    <t>R-položka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</si>
  <si>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</si>
  <si>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</si>
  <si>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R9</t>
  </si>
  <si>
    <t>POMOC PRÁCE ZŘÍZ NEBO ZAJIŠŤ OCHRANU INŽENÝRSKÝCH SÍTÍ</t>
  </si>
  <si>
    <t>KPL</t>
  </si>
  <si>
    <t>Zahrnuje veškeré náklady spojené s objednatelem požadovanými pracemi</t>
  </si>
  <si>
    <t>3.</t>
  </si>
  <si>
    <t>Demontáže</t>
  </si>
  <si>
    <t>48</t>
  </si>
  <si>
    <t>914113</t>
  </si>
  <si>
    <t>DOPRAVNÍ ZNAČKY ZÁKLADNÍ VELIKOSTI OCELOVÉ NEREFLEXNÍ - DEMONTÁŽ</t>
  </si>
  <si>
    <t>Přejezdová technologie</t>
  </si>
  <si>
    <t>12</t>
  </si>
  <si>
    <t>744231</t>
  </si>
  <si>
    <t>KABELOVÁ SKŘÍŇ VENKOVNÍ SPOLEČNÁ PŘÍSTROJOVÁ PRO PŘEJEZDY</t>
  </si>
  <si>
    <t>15</t>
  </si>
  <si>
    <t>74F323</t>
  </si>
  <si>
    <t>PROTOKOL UTZ</t>
  </si>
  <si>
    <t>18</t>
  </si>
  <si>
    <t>75B111</t>
  </si>
  <si>
    <t>VNITŘNÍ KABELOVÉ ROZVODY DO 20 KABELŮ - DODÁVKA</t>
  </si>
  <si>
    <t>19</t>
  </si>
  <si>
    <t>75B117</t>
  </si>
  <si>
    <t>VNITŘNÍ KABELOVÉ ROZVODY DO 20 KABELŮ - MONTÁŽ</t>
  </si>
  <si>
    <t>20</t>
  </si>
  <si>
    <t>75B6A1</t>
  </si>
  <si>
    <t>USMĚRŇOVAČ 24 V/50 A - DODÁVKA</t>
  </si>
  <si>
    <t>21</t>
  </si>
  <si>
    <t>75B6G7</t>
  </si>
  <si>
    <t>USMĚRŇOVAČ - MONTÁŽ</t>
  </si>
  <si>
    <t>22</t>
  </si>
  <si>
    <t>75B6L1</t>
  </si>
  <si>
    <t>BEZÚDRŽBOVÁ BATERIE 24 V/160 AH - DODÁVKA</t>
  </si>
  <si>
    <t>23</t>
  </si>
  <si>
    <t>75B6T7</t>
  </si>
  <si>
    <t>BATERIE - MONTÁŽ</t>
  </si>
  <si>
    <t>24</t>
  </si>
  <si>
    <t>75C917</t>
  </si>
  <si>
    <t>SNÍMAČ POČÍTAČE NÁPRAV - MONTÁŽ</t>
  </si>
  <si>
    <t>25</t>
  </si>
  <si>
    <t>75C918</t>
  </si>
  <si>
    <t>SNÍMAČ POČÍTAČE NÁPRAV - DEMONTÁŽ</t>
  </si>
  <si>
    <t>26</t>
  </si>
  <si>
    <t>75D111</t>
  </si>
  <si>
    <t>SKŘÍŇ LOGIKY RELÉOVÉHO PŘEJEZDOVÉHO ZABEZPEČOVACÍHO ZAŘÍZENÍ - DODÁVKA</t>
  </si>
  <si>
    <t>27</t>
  </si>
  <si>
    <t>75D117</t>
  </si>
  <si>
    <t>SKŘÍŇ LOGIKY RELÉOVÉHO PŘEJEZDOVÉHO ZABEZPEČOVACÍHO ZAŘÍZENÍ - MONTÁŽ</t>
  </si>
  <si>
    <t>28</t>
  </si>
  <si>
    <t>75D161</t>
  </si>
  <si>
    <t>RELÉOVÝ DOMEK (DO 18 M2) PREFABRIKOVANÝ, IZOLOVANÝ, S KLIMATIZACÍ A VNITŘNÍ KABELIZACÍ - DODÁVKA</t>
  </si>
  <si>
    <t>29</t>
  </si>
  <si>
    <t>75D167</t>
  </si>
  <si>
    <t>RELÉOVÝ DOMEK (DO 18 M2) PREFABRIKOVANÝ - MONTÁŽ</t>
  </si>
  <si>
    <t>30</t>
  </si>
  <si>
    <t>75D221</t>
  </si>
  <si>
    <t>VÝSTRAŽNÍK BEZ ZÁVORY, 1 SKŘÍŇ - DODÁVKA</t>
  </si>
  <si>
    <t>31</t>
  </si>
  <si>
    <t>75D227</t>
  </si>
  <si>
    <t>VÝSTRAŽNÍK BEZ ZÁVORY, 1 SKŘÍŇ - MONTÁŽ</t>
  </si>
  <si>
    <t>32</t>
  </si>
  <si>
    <t>75D261</t>
  </si>
  <si>
    <t>PŘEJEZDNÍK - DODÁVKA</t>
  </si>
  <si>
    <t>33</t>
  </si>
  <si>
    <t>75D267</t>
  </si>
  <si>
    <t>PŘEJEZDNÍK - MONTÁŽ</t>
  </si>
  <si>
    <t>34</t>
  </si>
  <si>
    <t>75D271</t>
  </si>
  <si>
    <t>ZAŘÍZENÍ (PZZ) PRO NEVIDOMÉ - DODÁVKA</t>
  </si>
  <si>
    <t>35</t>
  </si>
  <si>
    <t>75D277</t>
  </si>
  <si>
    <t>ZAŘÍZENÍ (PZZ) PRO NEVIDOMÉ - MONTÁŽ</t>
  </si>
  <si>
    <t>36</t>
  </si>
  <si>
    <t>75E117</t>
  </si>
  <si>
    <t>DOZOR PRACOVNÍKŮ PROVOZOVATELE PŘI PRÁCI NA ŽIVÉM ZAŘÍZENÍ</t>
  </si>
  <si>
    <t>HOD</t>
  </si>
  <si>
    <t>37</t>
  </si>
  <si>
    <t>75E127</t>
  </si>
  <si>
    <t>CELKOVÁ PROHLÍDKA ZAŘÍZENÍ A VYHOTOVENÍ REVIZNÍ ZPRÁVY</t>
  </si>
  <si>
    <t>38</t>
  </si>
  <si>
    <t>75E197</t>
  </si>
  <si>
    <t>PŘÍPRAVA A CELKOVÉ ZKOUŠKY PŘEJEZDOVÉHO ZABEZPEČOVACÍHO ZAŘÍZENÍ PRO JEDNU KOLEJ</t>
  </si>
  <si>
    <t>39</t>
  </si>
  <si>
    <t>75E1B7</t>
  </si>
  <si>
    <t>REGULACE A ZKOUŠENÍ ZABEZPEČOVACÍHO ZAŘÍZENÍ</t>
  </si>
  <si>
    <t>40</t>
  </si>
  <si>
    <t>75IEC1</t>
  </si>
  <si>
    <t>VENKOVNÍ TELEFONNÍ OBJEKT NA SLOUPKU</t>
  </si>
  <si>
    <t>41</t>
  </si>
  <si>
    <t>75IECX</t>
  </si>
  <si>
    <t>VENKOVNÍ TELEFONNÍ OBJEKT - MONTÁŽ</t>
  </si>
  <si>
    <t>49</t>
  </si>
  <si>
    <t>923381</t>
  </si>
  <si>
    <t>VZDÁLENOSTNÍ UPOZORŇOVADLO - ZÁKLADNÍ TABULE</t>
  </si>
  <si>
    <t>50</t>
  </si>
  <si>
    <t>R1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</si>
  <si>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</si>
  <si>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</si>
  <si>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51</t>
  </si>
  <si>
    <t>R2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</si>
  <si>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</si>
  <si>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</si>
  <si>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52</t>
  </si>
  <si>
    <t>R3</t>
  </si>
  <si>
    <t>Úprava reléového stojanu PZS v km 47,592</t>
  </si>
  <si>
    <t>Položka obsahuje doplnění reléového stojanu  komplet (včetně potřebných relé) -  včetně dodávky a montáže potřebného materiálu.</t>
  </si>
  <si>
    <t>53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</si>
  <si>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</si>
  <si>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</si>
  <si>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</si>
  <si>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54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</si>
  <si>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</si>
  <si>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</si>
  <si>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</si>
  <si>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55</t>
  </si>
  <si>
    <t>R6</t>
  </si>
  <si>
    <t>Dohledový server PZS - úprava stávajícího, dodávka a montáž nového</t>
  </si>
  <si>
    <t>Položka zahrnuje veškéré práce spojené s dodávkou, montáží a oživení zařízení.</t>
  </si>
  <si>
    <t>56</t>
  </si>
  <si>
    <t>R7</t>
  </si>
  <si>
    <t>Přechodné dopravní značení - DODÁVKA A MONTÁŽ</t>
  </si>
  <si>
    <t>2x značka IP22 Změna místní úpravy + 2x značka P6 Stůj, dej přednost v jízdě + 2x přenosný přejezdník dle ROV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</si>
  <si>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</si>
  <si>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 xml:space="preserve">  PS 02</t>
  </si>
  <si>
    <t>PS02 PZS v km 49,382</t>
  </si>
  <si>
    <t>PS 02</t>
  </si>
  <si>
    <t>742H12</t>
  </si>
  <si>
    <t>KABEL NN ČTYŘ- A PĚTIŽÍLOVÝ CU S PLASTOVOU IZOLACÍ OD 4 DO 16 MM2</t>
  </si>
  <si>
    <t>14</t>
  </si>
  <si>
    <t>(3*(600+30+40+1000+450+450)+7*(50+50+700)+12*(50+50+1300))/1000=30.110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</si>
  <si>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</si>
  <si>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47</t>
  </si>
  <si>
    <t>Ostatní konstrukce a práce</t>
  </si>
  <si>
    <t>911CA1</t>
  </si>
  <si>
    <t>SVODIDLO BETON, ÚROVEŇ ZADRŽ N2 VÝŠ 0,8M - DODÁVKA A MONTÁŽ</t>
  </si>
  <si>
    <t>2*6=12.000 [A]</t>
  </si>
  <si>
    <t>položka zahrnuje: 
- kompletní dodávku všech dílů betonového svodidla včetně spojovacích prvků 
- osazení svodidla 
- přechod na jiný typ svodidla nebo přes mostní závěr 
nezahrnuje odrazky nebo retroreflexní fólie 
nezahrnuje podkladní vrstvu</t>
  </si>
  <si>
    <t>O5</t>
  </si>
  <si>
    <t>75B6M1</t>
  </si>
  <si>
    <t>BEZÚDRŽBOVÁ BATERIE 24 V/250 AH - DODÁVKA</t>
  </si>
  <si>
    <t>75C911</t>
  </si>
  <si>
    <t>SNÍMAČ POČÍTAČE NÁPRAV - DODÁVKA</t>
  </si>
  <si>
    <t>75D211</t>
  </si>
  <si>
    <t>VÝSTRAŽNÍK SE ZÁVOROU, 1 SKŘÍŇ - DODÁVKA</t>
  </si>
  <si>
    <t>75D217</t>
  </si>
  <si>
    <t>VÝSTRAŽNÍK SE ZÁVOROU, 1 SKŘÍŇ - MONTÁŽ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</si>
  <si>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</si>
  <si>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</si>
  <si>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</si>
  <si>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</si>
  <si>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D.1.2</t>
  </si>
  <si>
    <t>Železniční sdělovací zařízení</t>
  </si>
  <si>
    <t xml:space="preserve">  PS 03</t>
  </si>
  <si>
    <t>PS03 Traťový kabel + HDPE</t>
  </si>
  <si>
    <t>PS 03</t>
  </si>
  <si>
    <t>HDPE trubky</t>
  </si>
  <si>
    <t>75I911</t>
  </si>
  <si>
    <t>OPTOTRUBKA HDPE PRŮMĚRU DO 40 MM</t>
  </si>
  <si>
    <t>3*(420+1300+950)+ 3*50=8 160.000 [A]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</si>
  <si>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</si>
  <si>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</si>
  <si>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</si>
  <si>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</si>
  <si>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</si>
  <si>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</si>
  <si>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</si>
  <si>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</si>
  <si>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</si>
  <si>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</si>
  <si>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</si>
  <si>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</si>
  <si>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</si>
  <si>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</si>
  <si>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</si>
  <si>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75ID21</t>
  </si>
  <si>
    <t>PLASTOVÁ ZEMNÍ KOMORA PRO ULOŽENÍ SPOJKY</t>
  </si>
  <si>
    <t>75ID2X</t>
  </si>
  <si>
    <t>PLASTOVÁ ZEMNÍ KOMORA PRO ULOŽENÍ SPOJKY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</si>
  <si>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</si>
  <si>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</si>
  <si>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</si>
  <si>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</si>
  <si>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</si>
  <si>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</si>
  <si>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</si>
  <si>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</si>
  <si>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O9</t>
  </si>
  <si>
    <t>75I222</t>
  </si>
  <si>
    <t>KABEL ZEMNÍ DVOUPLÁŠŤOVÝ BEZ PANCÍŘE PRŮMĚRU ŽÍLY 0,8 MM DO 25XN</t>
  </si>
  <si>
    <t>KMČTYŘKA</t>
  </si>
  <si>
    <t>75I22X</t>
  </si>
  <si>
    <t>KABEL ZEMNÍ DVOUPLÁŠŤOVÝ BEZ PANCÍŘE PRŮMĚRU ŽÍLY 0,8 MM - MONTÁŽ</t>
  </si>
  <si>
    <t>75II11</t>
  </si>
  <si>
    <t>SPOJKA PRO CELOPLASTOVÉ KABELY BEZ PANCÍŘE DO 100 ŽIL</t>
  </si>
  <si>
    <t>75II1X</t>
  </si>
  <si>
    <t>SPOJKA PRO CELOPLASTOVÉ KABELY BEZ PANCÍŘE - MONTÁŽ</t>
  </si>
  <si>
    <t>75IJ24</t>
  </si>
  <si>
    <t>MĚŘENÍ ZÁVĚREČNÉ DÁLKOVÝCH KABELŮ V JEDNOM SMĚRU V PLNÉM ROZSAHU BEZ PROVOZU</t>
  </si>
  <si>
    <t>ČTYŘKA</t>
  </si>
  <si>
    <t>D.2.3.6</t>
  </si>
  <si>
    <t>Rozvodny vn, nn, osvětlení a dálkové ovládání odpojovačů</t>
  </si>
  <si>
    <t xml:space="preserve">  SO 01</t>
  </si>
  <si>
    <t>SO 01 Elektrická přípojka</t>
  </si>
  <si>
    <t>SO 01</t>
  </si>
  <si>
    <t>Rozvaděče</t>
  </si>
  <si>
    <t>741413</t>
  </si>
  <si>
    <t>ZÁSUVKA/PŘÍVODKA PRŮMYSLOVÁ, KRYTÍ IP 44 400 V, DO 63 A</t>
  </si>
  <si>
    <t>741C01</t>
  </si>
  <si>
    <t>EKVIPOTENCIÁLNÍ PŘÍPOJNICE</t>
  </si>
  <si>
    <t>741C02</t>
  </si>
  <si>
    <t>UZEMŇOVACÍ SVORKA</t>
  </si>
  <si>
    <t>741C03</t>
  </si>
  <si>
    <t>POUZDRO PRO PRŮCHOD PÁSKU STĚNOU</t>
  </si>
  <si>
    <t>744633</t>
  </si>
  <si>
    <t>JISTIČ TŘÍPÓLOVÝ (10 KA) OD 13 DO 20 A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</si>
  <si>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</si>
  <si>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</si>
  <si>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</si>
  <si>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</si>
  <si>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</si>
  <si>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</si>
  <si>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747702</t>
  </si>
  <si>
    <t>ÚPRAVA ZAPOJENÍ STÁVAJÍCÍCH KABELOVÝCH SKŘÍNÍ/ROZVADĚČŮ</t>
  </si>
  <si>
    <t>75IF31</t>
  </si>
  <si>
    <t>ZEMNÍCÍ SVORKOVNICE</t>
  </si>
  <si>
    <t>75IF3X</t>
  </si>
  <si>
    <t>ZEMNÍCÍ SVORKOVNICE - MONTÁŽ</t>
  </si>
  <si>
    <t>702211</t>
  </si>
  <si>
    <t>KABELOVÁ CHRÁNIČKA ZEMNÍ DN DO 100 MM</t>
  </si>
  <si>
    <t>702311</t>
  </si>
  <si>
    <t>ZAKRYTÍ KABELŮ VÝSTRAŽNOU FÓLIÍ ŠÍŘKY DO 20 CM</t>
  </si>
  <si>
    <t>741911</t>
  </si>
  <si>
    <t>UZEMŇOVACÍ VODIČ V ZEMI FEZN DO 120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</si>
  <si>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</si>
  <si>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</si>
  <si>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</si>
  <si>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</si>
  <si>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742L23</t>
  </si>
  <si>
    <t>UKONČENÍ DVOU AŽ PĚTIŽÍLOVÉHO KABELU KABELOVOU SPOJKOU OD 25 DO 50 MM2</t>
  </si>
  <si>
    <t>D.9898</t>
  </si>
  <si>
    <t>Všeobecný objekt</t>
  </si>
  <si>
    <t xml:space="preserve">  SO 98-98</t>
  </si>
  <si>
    <t>SO 98-98</t>
  </si>
  <si>
    <t>0</t>
  </si>
  <si>
    <t>Všeobecné konstrukce a práce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</si>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</sst>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245</v>
      </c>
      <c s="12" t="s">
        <v>246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272</v>
      </c>
      <c s="12" t="s">
        <v>273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274</v>
      </c>
      <c s="12" t="s">
        <v>275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321</v>
      </c>
      <c s="12" t="s">
        <v>322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323</v>
      </c>
      <c s="12" t="s">
        <v>324</v>
      </c>
      <c s="14">
        <f>'SO 01'!K8+'SO 01'!M8</f>
      </c>
      <c s="14">
        <f>C16*0.21</f>
      </c>
      <c s="14">
        <f>C16+D16</f>
      </c>
      <c s="13">
        <f>'SO 01'!T7</f>
      </c>
    </row>
    <row r="17" spans="1:6" ht="12.75">
      <c r="A17" s="11" t="s">
        <v>361</v>
      </c>
      <c s="12" t="s">
        <v>362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363</v>
      </c>
      <c s="12" t="s">
        <v>362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0+J9+J42+J91+J96</f>
      </c>
      <c s="29">
        <f>0+K9+K42+K91+K96</f>
      </c>
      <c s="29">
        <f>0+L9+L42+L91+L96</f>
      </c>
      <c s="29">
        <f>0+M9+M42+M91+M96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66</v>
      </c>
      <c s="37">
        <v>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67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68</v>
      </c>
      <c s="34" t="s">
        <v>69</v>
      </c>
      <c s="35" t="s">
        <v>52</v>
      </c>
      <c s="6" t="s">
        <v>70</v>
      </c>
      <c s="36" t="s">
        <v>66</v>
      </c>
      <c s="37">
        <v>7.56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80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3" ht="12.75">
      <c r="A42" t="s">
        <v>46</v>
      </c>
      <c r="C42" s="31" t="s">
        <v>84</v>
      </c>
      <c r="E42" s="33" t="s">
        <v>85</v>
      </c>
      <c r="J42" s="32">
        <f>0</f>
      </c>
      <c s="32">
        <f>0</f>
      </c>
      <c s="32">
        <f>0+L43+L47+L51+L55+L59+L63+L67+L71+L75+L79+L83+L87</f>
      </c>
      <c s="32">
        <f>0+M43+M47+M51+M55+M59+M63+M67+M71+M75+M79+M83+M87</f>
      </c>
    </row>
    <row r="43" spans="1:16" ht="12.75">
      <c r="A43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89</v>
      </c>
      <c s="37">
        <v>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26</v>
      </c>
      <c s="34" t="s">
        <v>93</v>
      </c>
      <c s="35" t="s">
        <v>52</v>
      </c>
      <c s="6" t="s">
        <v>94</v>
      </c>
      <c s="36" t="s">
        <v>95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95</v>
      </c>
      <c s="37">
        <v>189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80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95</v>
      </c>
      <c s="37">
        <v>189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95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92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80</v>
      </c>
      <c s="37">
        <v>600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54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0.6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121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63.75">
      <c r="A86" t="s">
        <v>58</v>
      </c>
      <c r="E86" s="39" t="s">
        <v>122</v>
      </c>
    </row>
    <row r="87" spans="1:16" ht="12.75">
      <c r="A87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121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127</v>
      </c>
    </row>
    <row r="91" spans="1:13" ht="12.75">
      <c r="A91" t="s">
        <v>46</v>
      </c>
      <c r="C91" s="31" t="s">
        <v>128</v>
      </c>
      <c r="E91" s="33" t="s">
        <v>129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59</v>
      </c>
    </row>
    <row r="96" spans="1:13" ht="12.75">
      <c r="A96" t="s">
        <v>46</v>
      </c>
      <c r="C96" s="31" t="s">
        <v>44</v>
      </c>
      <c r="E96" s="33" t="s">
        <v>133</v>
      </c>
      <c r="J96" s="32">
        <f>0</f>
      </c>
      <c s="32">
        <f>0</f>
      </c>
      <c s="32">
        <f>0+L97+L101+L105+L109+L113+L117+L121+L125+L129+L133+L137+L141+L145+L149+L153+L157+L161+L165+L169+L173+L177+L181+L185+L189+L193+L197+L201+L205+L209+L213+L217+L221+L225+L229</f>
      </c>
      <c s="32">
        <f>0+M97+M101+M105+M109+M113+M117+M121+M125+M129+M133+M137+M141+M145+M149+M153+M157+M161+M165+M169+M173+M177+M181+M185+M189+M193+M197+M201+M205+M209+M213+M217+M221+M225+M229</f>
      </c>
    </row>
    <row r="97" spans="1:16" ht="12.75">
      <c r="A97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52</v>
      </c>
    </row>
    <row r="100" spans="1:5" ht="12.75">
      <c r="A100" t="s">
        <v>58</v>
      </c>
      <c r="E100" s="39" t="s">
        <v>59</v>
      </c>
    </row>
    <row r="101" spans="1:16" ht="12.75">
      <c r="A101" t="s">
        <v>49</v>
      </c>
      <c s="34" t="s">
        <v>137</v>
      </c>
      <c s="34" t="s">
        <v>138</v>
      </c>
      <c s="35" t="s">
        <v>52</v>
      </c>
      <c s="6" t="s">
        <v>139</v>
      </c>
      <c s="36" t="s">
        <v>54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58</v>
      </c>
      <c r="E104" s="39" t="s">
        <v>59</v>
      </c>
    </row>
    <row r="105" spans="1:16" ht="12.75">
      <c r="A105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80</v>
      </c>
      <c s="37">
        <v>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59</v>
      </c>
    </row>
    <row r="109" spans="1:16" ht="12.75">
      <c r="A109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80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59</v>
      </c>
    </row>
    <row r="113" spans="1:16" ht="12.75">
      <c r="A113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54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59</v>
      </c>
    </row>
    <row r="117" spans="1:16" ht="12.75">
      <c r="A117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54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59</v>
      </c>
    </row>
    <row r="121" spans="1:16" ht="12.75">
      <c r="A12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54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59</v>
      </c>
    </row>
    <row r="125" spans="1:16" ht="12.75">
      <c r="A125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54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59</v>
      </c>
    </row>
    <row r="129" spans="1:16" ht="12.75">
      <c r="A129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54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59</v>
      </c>
    </row>
    <row r="133" spans="1:16" ht="12.75">
      <c r="A133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54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164</v>
      </c>
      <c s="34" t="s">
        <v>165</v>
      </c>
      <c s="35" t="s">
        <v>52</v>
      </c>
      <c s="6" t="s">
        <v>166</v>
      </c>
      <c s="36" t="s">
        <v>54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54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170</v>
      </c>
      <c s="34" t="s">
        <v>171</v>
      </c>
      <c s="35" t="s">
        <v>52</v>
      </c>
      <c s="6" t="s">
        <v>172</v>
      </c>
      <c s="36" t="s">
        <v>54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59</v>
      </c>
    </row>
    <row r="149" spans="1:16" ht="12.75">
      <c r="A149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54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59</v>
      </c>
    </row>
    <row r="153" spans="1:16" ht="12.75">
      <c r="A153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54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59</v>
      </c>
    </row>
    <row r="157" spans="1:16" ht="12.75">
      <c r="A157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54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59</v>
      </c>
    </row>
    <row r="161" spans="1:16" ht="12.75">
      <c r="A161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59</v>
      </c>
    </row>
    <row r="165" spans="1:16" ht="12.75">
      <c r="A165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54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191</v>
      </c>
      <c s="34" t="s">
        <v>192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197</v>
      </c>
      <c s="37">
        <v>12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198</v>
      </c>
      <c s="34" t="s">
        <v>199</v>
      </c>
      <c s="35" t="s">
        <v>52</v>
      </c>
      <c s="6" t="s">
        <v>200</v>
      </c>
      <c s="36" t="s">
        <v>197</v>
      </c>
      <c s="37">
        <v>24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25.5">
      <c r="A185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204</v>
      </c>
      <c s="34" t="s">
        <v>205</v>
      </c>
      <c s="35" t="s">
        <v>52</v>
      </c>
      <c s="6" t="s">
        <v>206</v>
      </c>
      <c s="36" t="s">
        <v>197</v>
      </c>
      <c s="37">
        <v>24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210</v>
      </c>
      <c s="34" t="s">
        <v>211</v>
      </c>
      <c s="35" t="s">
        <v>52</v>
      </c>
      <c s="6" t="s">
        <v>212</v>
      </c>
      <c s="36" t="s">
        <v>54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54</v>
      </c>
      <c s="37">
        <v>3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121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51">
      <c r="A208" t="s">
        <v>58</v>
      </c>
      <c r="E208" s="39" t="s">
        <v>219</v>
      </c>
    </row>
    <row r="209" spans="1:16" ht="12.75">
      <c r="A209" t="s">
        <v>49</v>
      </c>
      <c s="34" t="s">
        <v>220</v>
      </c>
      <c s="34" t="s">
        <v>221</v>
      </c>
      <c s="35" t="s">
        <v>52</v>
      </c>
      <c s="6" t="s">
        <v>222</v>
      </c>
      <c s="36" t="s">
        <v>54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121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52</v>
      </c>
    </row>
    <row r="212" spans="1:5" ht="63.75">
      <c r="A212" t="s">
        <v>58</v>
      </c>
      <c r="E212" s="39" t="s">
        <v>223</v>
      </c>
    </row>
    <row r="213" spans="1:16" ht="12.75">
      <c r="A213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54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121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52</v>
      </c>
    </row>
    <row r="216" spans="1:5" ht="25.5">
      <c r="A216" t="s">
        <v>58</v>
      </c>
      <c r="E216" s="39" t="s">
        <v>227</v>
      </c>
    </row>
    <row r="217" spans="1:16" ht="12.75">
      <c r="A217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121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52</v>
      </c>
    </row>
    <row r="220" spans="1:5" ht="51">
      <c r="A220" t="s">
        <v>58</v>
      </c>
      <c r="E220" s="39" t="s">
        <v>231</v>
      </c>
    </row>
    <row r="221" spans="1:16" ht="12.75">
      <c r="A221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121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52</v>
      </c>
    </row>
    <row r="224" spans="1:5" ht="38.25">
      <c r="A224" t="s">
        <v>58</v>
      </c>
      <c r="E224" s="39" t="s">
        <v>235</v>
      </c>
    </row>
    <row r="225" spans="1:16" ht="12.75">
      <c r="A225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54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121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239</v>
      </c>
    </row>
    <row r="229" spans="1:16" ht="12.75">
      <c r="A229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126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121</v>
      </c>
      <c>
        <f>(M229*21)/100</f>
      </c>
      <c t="s">
        <v>27</v>
      </c>
    </row>
    <row r="230" spans="1:5" ht="25.5">
      <c r="A230" s="35" t="s">
        <v>56</v>
      </c>
      <c r="E230" s="39" t="s">
        <v>243</v>
      </c>
    </row>
    <row r="231" spans="1:5" ht="12.75">
      <c r="A231" s="35" t="s">
        <v>57</v>
      </c>
      <c r="E231" s="40" t="s">
        <v>52</v>
      </c>
    </row>
    <row r="232" spans="1:5" ht="51">
      <c r="A232" t="s">
        <v>58</v>
      </c>
      <c r="E232" s="39" t="s">
        <v>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COUNTIFS(L8:L230,"=0",A8:A230,"P")+COUNTIFS(L8:L230,"",A8:A230,"P")+SUM(Q8:Q230)</f>
      </c>
    </row>
    <row r="8" spans="1:13" ht="12.75">
      <c r="A8" t="s">
        <v>44</v>
      </c>
      <c r="C8" s="28" t="s">
        <v>247</v>
      </c>
      <c r="E8" s="30" t="s">
        <v>246</v>
      </c>
      <c r="J8" s="29">
        <f>0+J9+J46+J95+J100+J105</f>
      </c>
      <c s="29">
        <f>0+K9+K46+K95+K100+K105</f>
      </c>
      <c s="29">
        <f>0+L9+L46+L95+L100+L105</f>
      </c>
      <c s="29">
        <f>0+M9+M46+M95+M100+M105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134</v>
      </c>
      <c s="34" t="s">
        <v>248</v>
      </c>
      <c s="35" t="s">
        <v>52</v>
      </c>
      <c s="6" t="s">
        <v>249</v>
      </c>
      <c s="36" t="s">
        <v>80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250</v>
      </c>
      <c s="34" t="s">
        <v>61</v>
      </c>
      <c s="35" t="s">
        <v>52</v>
      </c>
      <c s="6" t="s">
        <v>62</v>
      </c>
      <c s="36" t="s">
        <v>54</v>
      </c>
      <c s="37">
        <v>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68</v>
      </c>
      <c s="34" t="s">
        <v>64</v>
      </c>
      <c s="35" t="s">
        <v>52</v>
      </c>
      <c s="6" t="s">
        <v>65</v>
      </c>
      <c s="36" t="s">
        <v>66</v>
      </c>
      <c s="37">
        <v>30.11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251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140</v>
      </c>
      <c s="34" t="s">
        <v>69</v>
      </c>
      <c s="35" t="s">
        <v>52</v>
      </c>
      <c s="6" t="s">
        <v>70</v>
      </c>
      <c s="36" t="s">
        <v>66</v>
      </c>
      <c s="37">
        <v>30.11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251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210</v>
      </c>
      <c s="34" t="s">
        <v>72</v>
      </c>
      <c s="35" t="s">
        <v>52</v>
      </c>
      <c s="6" t="s">
        <v>73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71</v>
      </c>
      <c s="34" t="s">
        <v>75</v>
      </c>
      <c s="35" t="s">
        <v>52</v>
      </c>
      <c s="6" t="s">
        <v>76</v>
      </c>
      <c s="36" t="s">
        <v>54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74</v>
      </c>
      <c s="34" t="s">
        <v>78</v>
      </c>
      <c s="35" t="s">
        <v>52</v>
      </c>
      <c s="6" t="s">
        <v>79</v>
      </c>
      <c s="36" t="s">
        <v>80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77</v>
      </c>
      <c s="34" t="s">
        <v>82</v>
      </c>
      <c s="35" t="s">
        <v>52</v>
      </c>
      <c s="6" t="s">
        <v>83</v>
      </c>
      <c s="36" t="s">
        <v>80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3" ht="12.75">
      <c r="A46" t="s">
        <v>46</v>
      </c>
      <c r="C46" s="31" t="s">
        <v>84</v>
      </c>
      <c r="E46" s="33" t="s">
        <v>85</v>
      </c>
      <c r="J46" s="32">
        <f>0</f>
      </c>
      <c s="32">
        <f>0</f>
      </c>
      <c s="32">
        <f>0+L47+L51+L55+L59+L63+L67+L71+L75+L79+L83+L87+L91</f>
      </c>
      <c s="32">
        <f>0+M47+M51+M55+M59+M63+M67+M71+M75+M79+M83+M87+M91</f>
      </c>
    </row>
    <row r="47" spans="1:16" ht="12.75">
      <c r="A47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89</v>
      </c>
      <c s="37">
        <v>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26</v>
      </c>
      <c s="34" t="s">
        <v>93</v>
      </c>
      <c s="35" t="s">
        <v>52</v>
      </c>
      <c s="6" t="s">
        <v>94</v>
      </c>
      <c s="36" t="s">
        <v>95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318.75">
      <c r="A58" t="s">
        <v>58</v>
      </c>
      <c r="E58" s="39" t="s">
        <v>252</v>
      </c>
    </row>
    <row r="59" spans="1:16" ht="12.75">
      <c r="A59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95</v>
      </c>
      <c s="37">
        <v>756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318.75">
      <c r="A62" t="s">
        <v>58</v>
      </c>
      <c r="E62" s="39" t="s">
        <v>252</v>
      </c>
    </row>
    <row r="63" spans="1:16" ht="12.75">
      <c r="A63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80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95</v>
      </c>
      <c s="37">
        <v>756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95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92</v>
      </c>
      <c s="37">
        <v>20.25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80</v>
      </c>
      <c s="37">
        <v>2400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25.5">
      <c r="A83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54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240</v>
      </c>
      <c s="34" t="s">
        <v>118</v>
      </c>
      <c s="35" t="s">
        <v>52</v>
      </c>
      <c s="6" t="s">
        <v>119</v>
      </c>
      <c s="36" t="s">
        <v>120</v>
      </c>
      <c s="37">
        <v>2.4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121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63.75">
      <c r="A90" t="s">
        <v>58</v>
      </c>
      <c r="E90" s="39" t="s">
        <v>122</v>
      </c>
    </row>
    <row r="91" spans="1:16" ht="12.75">
      <c r="A91" t="s">
        <v>49</v>
      </c>
      <c s="34" t="s">
        <v>117</v>
      </c>
      <c s="34" t="s">
        <v>124</v>
      </c>
      <c s="35" t="s">
        <v>52</v>
      </c>
      <c s="6" t="s">
        <v>125</v>
      </c>
      <c s="36" t="s">
        <v>126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121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127</v>
      </c>
    </row>
    <row r="95" spans="1:13" ht="12.75">
      <c r="A95" t="s">
        <v>46</v>
      </c>
      <c r="C95" s="31" t="s">
        <v>128</v>
      </c>
      <c r="E95" s="33" t="s">
        <v>129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253</v>
      </c>
      <c s="34" t="s">
        <v>131</v>
      </c>
      <c s="35" t="s">
        <v>52</v>
      </c>
      <c s="6" t="s">
        <v>132</v>
      </c>
      <c s="36" t="s">
        <v>54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59</v>
      </c>
    </row>
    <row r="100" spans="1:13" ht="12.75">
      <c r="A100" t="s">
        <v>46</v>
      </c>
      <c r="C100" s="31" t="s">
        <v>50</v>
      </c>
      <c r="E100" s="33" t="s">
        <v>254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123</v>
      </c>
      <c s="34" t="s">
        <v>255</v>
      </c>
      <c s="35" t="s">
        <v>52</v>
      </c>
      <c s="6" t="s">
        <v>256</v>
      </c>
      <c s="36" t="s">
        <v>80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257</v>
      </c>
    </row>
    <row r="104" spans="1:5" ht="76.5">
      <c r="A104" t="s">
        <v>58</v>
      </c>
      <c r="E104" s="39" t="s">
        <v>258</v>
      </c>
    </row>
    <row r="105" spans="1:13" ht="12.75">
      <c r="A105" t="s">
        <v>46</v>
      </c>
      <c r="C105" s="31" t="s">
        <v>259</v>
      </c>
      <c r="E105" s="33" t="s">
        <v>133</v>
      </c>
      <c r="J105" s="32">
        <f>0</f>
      </c>
      <c s="32">
        <f>0</f>
      </c>
      <c s="32">
        <f>0+L106+L110+L114+L118+L122+L126+L130+L134+L138+L142+L146+L150+L154+L158+L162+L166+L170+L174+L178+L182+L186+L190+L194+L198+L202+L206+L210+L214+L218+L222+L226+L230</f>
      </c>
      <c s="32">
        <f>0+M106+M110+M114+M118+M122+M126+M130+M134+M138+M142+M146+M150+M154+M158+M162+M166+M170+M174+M178+M182+M186+M190+M194+M198+M202+M206+M210+M214+M218+M222+M226+M230</f>
      </c>
    </row>
    <row r="106" spans="1:16" ht="12.75">
      <c r="A106" t="s">
        <v>49</v>
      </c>
      <c s="34" t="s">
        <v>60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63</v>
      </c>
      <c s="34" t="s">
        <v>138</v>
      </c>
      <c s="35" t="s">
        <v>52</v>
      </c>
      <c s="6" t="s">
        <v>139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143</v>
      </c>
      <c s="34" t="s">
        <v>141</v>
      </c>
      <c s="35" t="s">
        <v>52</v>
      </c>
      <c s="6" t="s">
        <v>142</v>
      </c>
      <c s="36" t="s">
        <v>80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146</v>
      </c>
      <c s="34" t="s">
        <v>144</v>
      </c>
      <c s="35" t="s">
        <v>52</v>
      </c>
      <c s="6" t="s">
        <v>145</v>
      </c>
      <c s="36" t="s">
        <v>80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149</v>
      </c>
      <c s="34" t="s">
        <v>147</v>
      </c>
      <c s="35" t="s">
        <v>52</v>
      </c>
      <c s="6" t="s">
        <v>148</v>
      </c>
      <c s="36" t="s">
        <v>54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152</v>
      </c>
      <c s="34" t="s">
        <v>150</v>
      </c>
      <c s="35" t="s">
        <v>52</v>
      </c>
      <c s="6" t="s">
        <v>151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155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158</v>
      </c>
      <c s="34" t="s">
        <v>156</v>
      </c>
      <c s="35" t="s">
        <v>52</v>
      </c>
      <c s="6" t="s">
        <v>157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161</v>
      </c>
      <c s="34" t="s">
        <v>262</v>
      </c>
      <c s="35" t="s">
        <v>52</v>
      </c>
      <c s="6" t="s">
        <v>263</v>
      </c>
      <c s="36" t="s">
        <v>54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164</v>
      </c>
      <c s="34" t="s">
        <v>159</v>
      </c>
      <c s="35" t="s">
        <v>52</v>
      </c>
      <c s="6" t="s">
        <v>160</v>
      </c>
      <c s="36" t="s">
        <v>54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167</v>
      </c>
      <c s="34" t="s">
        <v>165</v>
      </c>
      <c s="35" t="s">
        <v>52</v>
      </c>
      <c s="6" t="s">
        <v>166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59</v>
      </c>
    </row>
    <row r="150" spans="1:16" ht="25.5">
      <c r="A150" t="s">
        <v>49</v>
      </c>
      <c s="34" t="s">
        <v>170</v>
      </c>
      <c s="34" t="s">
        <v>168</v>
      </c>
      <c s="35" t="s">
        <v>52</v>
      </c>
      <c s="6" t="s">
        <v>169</v>
      </c>
      <c s="36" t="s">
        <v>54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173</v>
      </c>
      <c s="34" t="s">
        <v>171</v>
      </c>
      <c s="35" t="s">
        <v>52</v>
      </c>
      <c s="6" t="s">
        <v>172</v>
      </c>
      <c s="36" t="s">
        <v>54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176</v>
      </c>
      <c s="34" t="s">
        <v>174</v>
      </c>
      <c s="35" t="s">
        <v>52</v>
      </c>
      <c s="6" t="s">
        <v>175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179</v>
      </c>
      <c s="34" t="s">
        <v>264</v>
      </c>
      <c s="35" t="s">
        <v>52</v>
      </c>
      <c s="6" t="s">
        <v>265</v>
      </c>
      <c s="36" t="s">
        <v>54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182</v>
      </c>
      <c s="34" t="s">
        <v>266</v>
      </c>
      <c s="35" t="s">
        <v>52</v>
      </c>
      <c s="6" t="s">
        <v>267</v>
      </c>
      <c s="36" t="s">
        <v>54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185</v>
      </c>
      <c s="34" t="s">
        <v>183</v>
      </c>
      <c s="35" t="s">
        <v>52</v>
      </c>
      <c s="6" t="s">
        <v>184</v>
      </c>
      <c s="36" t="s">
        <v>54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188</v>
      </c>
      <c s="34" t="s">
        <v>186</v>
      </c>
      <c s="35" t="s">
        <v>52</v>
      </c>
      <c s="6" t="s">
        <v>187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191</v>
      </c>
      <c s="34" t="s">
        <v>195</v>
      </c>
      <c s="35" t="s">
        <v>52</v>
      </c>
      <c s="6" t="s">
        <v>196</v>
      </c>
      <c s="36" t="s">
        <v>197</v>
      </c>
      <c s="37">
        <v>12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194</v>
      </c>
      <c s="34" t="s">
        <v>199</v>
      </c>
      <c s="35" t="s">
        <v>52</v>
      </c>
      <c s="6" t="s">
        <v>200</v>
      </c>
      <c s="36" t="s">
        <v>197</v>
      </c>
      <c s="37">
        <v>24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198</v>
      </c>
      <c s="34" t="s">
        <v>202</v>
      </c>
      <c s="35" t="s">
        <v>52</v>
      </c>
      <c s="6" t="s">
        <v>203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201</v>
      </c>
      <c s="34" t="s">
        <v>205</v>
      </c>
      <c s="35" t="s">
        <v>52</v>
      </c>
      <c s="6" t="s">
        <v>206</v>
      </c>
      <c s="36" t="s">
        <v>197</v>
      </c>
      <c s="37">
        <v>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204</v>
      </c>
      <c s="34" t="s">
        <v>208</v>
      </c>
      <c s="35" t="s">
        <v>52</v>
      </c>
      <c s="6" t="s">
        <v>209</v>
      </c>
      <c s="36" t="s">
        <v>54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207</v>
      </c>
      <c s="34" t="s">
        <v>211</v>
      </c>
      <c s="35" t="s">
        <v>52</v>
      </c>
      <c s="6" t="s">
        <v>212</v>
      </c>
      <c s="36" t="s">
        <v>54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130</v>
      </c>
      <c s="34" t="s">
        <v>214</v>
      </c>
      <c s="35" t="s">
        <v>52</v>
      </c>
      <c s="6" t="s">
        <v>215</v>
      </c>
      <c s="36" t="s">
        <v>54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213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121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51">
      <c r="A209" t="s">
        <v>58</v>
      </c>
      <c r="E209" s="39" t="s">
        <v>219</v>
      </c>
    </row>
    <row r="210" spans="1:16" ht="12.75">
      <c r="A210" t="s">
        <v>49</v>
      </c>
      <c s="34" t="s">
        <v>216</v>
      </c>
      <c s="34" t="s">
        <v>221</v>
      </c>
      <c s="35" t="s">
        <v>52</v>
      </c>
      <c s="6" t="s">
        <v>222</v>
      </c>
      <c s="36" t="s">
        <v>54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121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63.75">
      <c r="A213" t="s">
        <v>58</v>
      </c>
      <c r="E213" s="39" t="s">
        <v>223</v>
      </c>
    </row>
    <row r="214" spans="1:16" ht="12.75">
      <c r="A214" t="s">
        <v>49</v>
      </c>
      <c s="34" t="s">
        <v>220</v>
      </c>
      <c s="34" t="s">
        <v>225</v>
      </c>
      <c s="35" t="s">
        <v>52</v>
      </c>
      <c s="6" t="s">
        <v>268</v>
      </c>
      <c s="36" t="s">
        <v>54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121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51">
      <c r="A217" t="s">
        <v>58</v>
      </c>
      <c r="E217" s="39" t="s">
        <v>269</v>
      </c>
    </row>
    <row r="218" spans="1:16" ht="12.75">
      <c r="A218" t="s">
        <v>49</v>
      </c>
      <c s="34" t="s">
        <v>224</v>
      </c>
      <c s="34" t="s">
        <v>229</v>
      </c>
      <c s="35" t="s">
        <v>52</v>
      </c>
      <c s="6" t="s">
        <v>270</v>
      </c>
      <c s="36" t="s">
        <v>54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121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63.75">
      <c r="A221" t="s">
        <v>58</v>
      </c>
      <c r="E221" s="39" t="s">
        <v>271</v>
      </c>
    </row>
    <row r="222" spans="1:16" ht="12.75">
      <c r="A222" t="s">
        <v>49</v>
      </c>
      <c s="34" t="s">
        <v>228</v>
      </c>
      <c s="34" t="s">
        <v>233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121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51">
      <c r="A225" t="s">
        <v>58</v>
      </c>
      <c r="E225" s="39" t="s">
        <v>231</v>
      </c>
    </row>
    <row r="226" spans="1:16" ht="12.75">
      <c r="A226" t="s">
        <v>49</v>
      </c>
      <c s="34" t="s">
        <v>232</v>
      </c>
      <c s="34" t="s">
        <v>237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121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38.25">
      <c r="A229" t="s">
        <v>58</v>
      </c>
      <c r="E229" s="39" t="s">
        <v>235</v>
      </c>
    </row>
    <row r="230" spans="1:16" ht="12.75">
      <c r="A230" t="s">
        <v>49</v>
      </c>
      <c s="34" t="s">
        <v>236</v>
      </c>
      <c s="34" t="s">
        <v>241</v>
      </c>
      <c s="35" t="s">
        <v>52</v>
      </c>
      <c s="6" t="s">
        <v>242</v>
      </c>
      <c s="36" t="s">
        <v>126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121</v>
      </c>
      <c>
        <f>(M230*21)/100</f>
      </c>
      <c t="s">
        <v>27</v>
      </c>
    </row>
    <row r="231" spans="1:5" ht="25.5">
      <c r="A231" s="35" t="s">
        <v>56</v>
      </c>
      <c r="E231" s="39" t="s">
        <v>243</v>
      </c>
    </row>
    <row r="232" spans="1:5" ht="12.75">
      <c r="A232" s="35" t="s">
        <v>57</v>
      </c>
      <c r="E232" s="40" t="s">
        <v>52</v>
      </c>
    </row>
    <row r="233" spans="1:5" ht="51">
      <c r="A233" t="s">
        <v>58</v>
      </c>
      <c r="E233" s="39" t="s">
        <v>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272</v>
      </c>
      <c r="E4" s="26" t="s">
        <v>273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276</v>
      </c>
      <c r="E8" s="30" t="s">
        <v>275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277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86</v>
      </c>
      <c s="34" t="s">
        <v>51</v>
      </c>
      <c s="35" t="s">
        <v>52</v>
      </c>
      <c s="6" t="s">
        <v>53</v>
      </c>
      <c s="36" t="s">
        <v>54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96</v>
      </c>
      <c s="34" t="s">
        <v>278</v>
      </c>
      <c s="35" t="s">
        <v>52</v>
      </c>
      <c s="6" t="s">
        <v>279</v>
      </c>
      <c s="36" t="s">
        <v>80</v>
      </c>
      <c s="37">
        <v>8160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280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99</v>
      </c>
      <c s="34" t="s">
        <v>281</v>
      </c>
      <c s="35" t="s">
        <v>52</v>
      </c>
      <c s="6" t="s">
        <v>282</v>
      </c>
      <c s="36" t="s">
        <v>80</v>
      </c>
      <c s="37">
        <v>8160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280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102</v>
      </c>
      <c s="34" t="s">
        <v>283</v>
      </c>
      <c s="35" t="s">
        <v>52</v>
      </c>
      <c s="6" t="s">
        <v>284</v>
      </c>
      <c s="36" t="s">
        <v>285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105</v>
      </c>
      <c s="34" t="s">
        <v>286</v>
      </c>
      <c s="35" t="s">
        <v>52</v>
      </c>
      <c s="6" t="s">
        <v>287</v>
      </c>
      <c s="36" t="s">
        <v>80</v>
      </c>
      <c s="37">
        <v>8160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280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108</v>
      </c>
      <c s="34" t="s">
        <v>288</v>
      </c>
      <c s="35" t="s">
        <v>52</v>
      </c>
      <c s="6" t="s">
        <v>289</v>
      </c>
      <c s="36" t="s">
        <v>54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50</v>
      </c>
      <c s="34" t="s">
        <v>290</v>
      </c>
      <c s="35" t="s">
        <v>52</v>
      </c>
      <c s="6" t="s">
        <v>291</v>
      </c>
      <c s="36" t="s">
        <v>54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111</v>
      </c>
      <c s="34" t="s">
        <v>292</v>
      </c>
      <c s="35" t="s">
        <v>52</v>
      </c>
      <c s="6" t="s">
        <v>293</v>
      </c>
      <c s="36" t="s">
        <v>54</v>
      </c>
      <c s="37">
        <v>18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114</v>
      </c>
      <c s="34" t="s">
        <v>294</v>
      </c>
      <c s="35" t="s">
        <v>52</v>
      </c>
      <c s="6" t="s">
        <v>295</v>
      </c>
      <c s="36" t="s">
        <v>54</v>
      </c>
      <c s="37">
        <v>18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134</v>
      </c>
      <c s="34" t="s">
        <v>296</v>
      </c>
      <c s="35" t="s">
        <v>52</v>
      </c>
      <c s="6" t="s">
        <v>297</v>
      </c>
      <c s="36" t="s">
        <v>54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60</v>
      </c>
      <c s="34" t="s">
        <v>298</v>
      </c>
      <c s="35" t="s">
        <v>52</v>
      </c>
      <c s="6" t="s">
        <v>299</v>
      </c>
      <c s="36" t="s">
        <v>54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250</v>
      </c>
      <c s="34" t="s">
        <v>300</v>
      </c>
      <c s="35" t="s">
        <v>52</v>
      </c>
      <c s="6" t="s">
        <v>301</v>
      </c>
      <c s="36" t="s">
        <v>54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137</v>
      </c>
      <c s="34" t="s">
        <v>302</v>
      </c>
      <c s="35" t="s">
        <v>52</v>
      </c>
      <c s="6" t="s">
        <v>303</v>
      </c>
      <c s="36" t="s">
        <v>54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63</v>
      </c>
      <c s="34" t="s">
        <v>304</v>
      </c>
      <c s="35" t="s">
        <v>52</v>
      </c>
      <c s="6" t="s">
        <v>305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68</v>
      </c>
      <c s="34" t="s">
        <v>306</v>
      </c>
      <c s="35" t="s">
        <v>52</v>
      </c>
      <c s="6" t="s">
        <v>307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59</v>
      </c>
    </row>
    <row r="70" spans="1:13" ht="12.75">
      <c r="A70" t="s">
        <v>46</v>
      </c>
      <c r="C70" s="31" t="s">
        <v>308</v>
      </c>
      <c r="E70" s="33" t="s">
        <v>48</v>
      </c>
      <c r="J70" s="32">
        <f>0</f>
      </c>
      <c s="32">
        <f>0</f>
      </c>
      <c s="32">
        <f>0+L71+L75+L79+L83+L87+L91</f>
      </c>
      <c s="32">
        <f>0+M71+M75+M79+M83+M87+M91</f>
      </c>
    </row>
    <row r="71" spans="1:16" ht="12.75">
      <c r="A71" t="s">
        <v>49</v>
      </c>
      <c s="34" t="s">
        <v>86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27</v>
      </c>
      <c s="34" t="s">
        <v>309</v>
      </c>
      <c s="35" t="s">
        <v>52</v>
      </c>
      <c s="6" t="s">
        <v>310</v>
      </c>
      <c s="36" t="s">
        <v>311</v>
      </c>
      <c s="37">
        <v>28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26</v>
      </c>
      <c s="34" t="s">
        <v>312</v>
      </c>
      <c s="35" t="s">
        <v>52</v>
      </c>
      <c s="6" t="s">
        <v>313</v>
      </c>
      <c s="36" t="s">
        <v>80</v>
      </c>
      <c s="37">
        <v>2800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140</v>
      </c>
      <c s="34" t="s">
        <v>314</v>
      </c>
      <c s="35" t="s">
        <v>52</v>
      </c>
      <c s="6" t="s">
        <v>315</v>
      </c>
      <c s="36" t="s">
        <v>54</v>
      </c>
      <c s="37">
        <v>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143</v>
      </c>
      <c s="34" t="s">
        <v>316</v>
      </c>
      <c s="35" t="s">
        <v>52</v>
      </c>
      <c s="6" t="s">
        <v>317</v>
      </c>
      <c s="36" t="s">
        <v>54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59</v>
      </c>
    </row>
    <row r="91" spans="1:16" ht="25.5">
      <c r="A91" t="s">
        <v>49</v>
      </c>
      <c s="34" t="s">
        <v>146</v>
      </c>
      <c s="34" t="s">
        <v>318</v>
      </c>
      <c s="35" t="s">
        <v>52</v>
      </c>
      <c s="6" t="s">
        <v>319</v>
      </c>
      <c s="36" t="s">
        <v>320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321</v>
      </c>
      <c r="E4" s="26" t="s">
        <v>322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325</v>
      </c>
      <c r="E8" s="30" t="s">
        <v>324</v>
      </c>
      <c r="J8" s="29">
        <f>0+J9+J54</f>
      </c>
      <c s="29">
        <f>0+K9+K54</f>
      </c>
      <c s="29">
        <f>0+L9+L54</f>
      </c>
      <c s="29">
        <f>0+M9+M54</f>
      </c>
    </row>
    <row r="9" spans="1:13" ht="12.75">
      <c r="A9" t="s">
        <v>46</v>
      </c>
      <c r="C9" s="31" t="s">
        <v>86</v>
      </c>
      <c r="E9" s="33" t="s">
        <v>326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26</v>
      </c>
      <c s="34" t="s">
        <v>327</v>
      </c>
      <c s="35" t="s">
        <v>52</v>
      </c>
      <c s="6" t="s">
        <v>328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99</v>
      </c>
      <c s="34" t="s">
        <v>329</v>
      </c>
      <c s="35" t="s">
        <v>52</v>
      </c>
      <c s="6" t="s">
        <v>330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102</v>
      </c>
      <c s="34" t="s">
        <v>331</v>
      </c>
      <c s="35" t="s">
        <v>52</v>
      </c>
      <c s="6" t="s">
        <v>332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105</v>
      </c>
      <c s="34" t="s">
        <v>333</v>
      </c>
      <c s="35" t="s">
        <v>52</v>
      </c>
      <c s="6" t="s">
        <v>334</v>
      </c>
      <c s="36" t="s">
        <v>54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114</v>
      </c>
      <c s="34" t="s">
        <v>335</v>
      </c>
      <c s="35" t="s">
        <v>52</v>
      </c>
      <c s="6" t="s">
        <v>336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134</v>
      </c>
      <c s="34" t="s">
        <v>337</v>
      </c>
      <c s="35" t="s">
        <v>52</v>
      </c>
      <c s="6" t="s">
        <v>338</v>
      </c>
      <c s="36" t="s">
        <v>54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60</v>
      </c>
      <c s="34" t="s">
        <v>339</v>
      </c>
      <c s="35" t="s">
        <v>52</v>
      </c>
      <c s="6" t="s">
        <v>340</v>
      </c>
      <c s="36" t="s">
        <v>54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250</v>
      </c>
      <c s="34" t="s">
        <v>341</v>
      </c>
      <c s="35" t="s">
        <v>52</v>
      </c>
      <c s="6" t="s">
        <v>342</v>
      </c>
      <c s="36" t="s">
        <v>54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137</v>
      </c>
      <c s="34" t="s">
        <v>343</v>
      </c>
      <c s="35" t="s">
        <v>52</v>
      </c>
      <c s="6" t="s">
        <v>344</v>
      </c>
      <c s="36" t="s">
        <v>197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63</v>
      </c>
      <c s="34" t="s">
        <v>345</v>
      </c>
      <c s="35" t="s">
        <v>52</v>
      </c>
      <c s="6" t="s">
        <v>346</v>
      </c>
      <c s="36" t="s">
        <v>54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68</v>
      </c>
      <c s="34" t="s">
        <v>347</v>
      </c>
      <c s="35" t="s">
        <v>52</v>
      </c>
      <c s="6" t="s">
        <v>348</v>
      </c>
      <c s="36" t="s">
        <v>54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3" ht="12.75">
      <c r="A54" t="s">
        <v>46</v>
      </c>
      <c r="C54" s="31" t="s">
        <v>27</v>
      </c>
      <c r="E54" s="33" t="s">
        <v>48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86</v>
      </c>
      <c s="34" t="s">
        <v>349</v>
      </c>
      <c s="35" t="s">
        <v>52</v>
      </c>
      <c s="6" t="s">
        <v>350</v>
      </c>
      <c s="36" t="s">
        <v>80</v>
      </c>
      <c s="37">
        <v>1850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27</v>
      </c>
      <c s="34" t="s">
        <v>351</v>
      </c>
      <c s="35" t="s">
        <v>52</v>
      </c>
      <c s="6" t="s">
        <v>352</v>
      </c>
      <c s="36" t="s">
        <v>80</v>
      </c>
      <c s="37">
        <v>1850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96</v>
      </c>
      <c s="34" t="s">
        <v>353</v>
      </c>
      <c s="35" t="s">
        <v>52</v>
      </c>
      <c s="6" t="s">
        <v>354</v>
      </c>
      <c s="36" t="s">
        <v>80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108</v>
      </c>
      <c s="34" t="s">
        <v>355</v>
      </c>
      <c s="35" t="s">
        <v>52</v>
      </c>
      <c s="6" t="s">
        <v>356</v>
      </c>
      <c s="36" t="s">
        <v>80</v>
      </c>
      <c s="37">
        <v>550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50</v>
      </c>
      <c s="34" t="s">
        <v>357</v>
      </c>
      <c s="35" t="s">
        <v>52</v>
      </c>
      <c s="6" t="s">
        <v>358</v>
      </c>
      <c s="36" t="s">
        <v>80</v>
      </c>
      <c s="37">
        <v>1300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25.5">
      <c r="A75" t="s">
        <v>49</v>
      </c>
      <c s="34" t="s">
        <v>111</v>
      </c>
      <c s="34" t="s">
        <v>359</v>
      </c>
      <c s="35" t="s">
        <v>52</v>
      </c>
      <c s="6" t="s">
        <v>360</v>
      </c>
      <c s="36" t="s">
        <v>54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364</v>
      </c>
      <c r="E8" s="30" t="s">
        <v>362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365</v>
      </c>
      <c r="E9" s="33" t="s">
        <v>366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105</v>
      </c>
      <c s="34" t="s">
        <v>367</v>
      </c>
      <c s="35" t="s">
        <v>52</v>
      </c>
      <c s="6" t="s">
        <v>368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369</v>
      </c>
      <c>
        <f>(M10*21)/100</f>
      </c>
      <c t="s">
        <v>27</v>
      </c>
    </row>
    <row r="11" spans="1:5" ht="12.75">
      <c r="A11" s="35" t="s">
        <v>56</v>
      </c>
      <c r="E11" s="39" t="s">
        <v>370</v>
      </c>
    </row>
    <row r="12" spans="1:5" ht="12.75">
      <c r="A12" s="35" t="s">
        <v>57</v>
      </c>
      <c r="E12" s="40" t="s">
        <v>371</v>
      </c>
    </row>
    <row r="13" spans="1:5" ht="25.5">
      <c r="A13" t="s">
        <v>58</v>
      </c>
      <c r="E13" s="39" t="s">
        <v>372</v>
      </c>
    </row>
    <row r="14" spans="1:13" ht="12.75">
      <c r="A14" t="s">
        <v>46</v>
      </c>
      <c r="C14" s="31" t="s">
        <v>86</v>
      </c>
      <c r="E14" s="33" t="s">
        <v>373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86</v>
      </c>
      <c s="34" t="s">
        <v>374</v>
      </c>
      <c s="35" t="s">
        <v>52</v>
      </c>
      <c s="6" t="s">
        <v>375</v>
      </c>
      <c s="36" t="s">
        <v>126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121</v>
      </c>
      <c>
        <f>(M15*21)/100</f>
      </c>
      <c t="s">
        <v>27</v>
      </c>
    </row>
    <row r="16" spans="1:5" ht="12.75">
      <c r="A16" s="35" t="s">
        <v>56</v>
      </c>
      <c r="E16" s="39" t="s">
        <v>376</v>
      </c>
    </row>
    <row r="17" spans="1:5" ht="12.75">
      <c r="A17" s="35" t="s">
        <v>57</v>
      </c>
      <c r="E17" s="40" t="s">
        <v>377</v>
      </c>
    </row>
    <row r="18" spans="1:5" ht="89.25">
      <c r="A18" t="s">
        <v>58</v>
      </c>
      <c r="E18" s="39" t="s">
        <v>378</v>
      </c>
    </row>
    <row r="19" spans="1:16" ht="12.75">
      <c r="A19" t="s">
        <v>49</v>
      </c>
      <c s="34" t="s">
        <v>27</v>
      </c>
      <c s="34" t="s">
        <v>379</v>
      </c>
      <c s="35" t="s">
        <v>52</v>
      </c>
      <c s="6" t="s">
        <v>380</v>
      </c>
      <c s="36" t="s">
        <v>126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121</v>
      </c>
      <c>
        <f>(M19*21)/100</f>
      </c>
      <c t="s">
        <v>27</v>
      </c>
    </row>
    <row r="20" spans="1:5" ht="12.75">
      <c r="A20" s="35" t="s">
        <v>56</v>
      </c>
      <c r="E20" s="39" t="s">
        <v>381</v>
      </c>
    </row>
    <row r="21" spans="1:5" ht="12.75">
      <c r="A21" s="35" t="s">
        <v>57</v>
      </c>
      <c r="E21" s="40" t="s">
        <v>377</v>
      </c>
    </row>
    <row r="22" spans="1:5" ht="102">
      <c r="A22" t="s">
        <v>58</v>
      </c>
      <c r="E22" s="39" t="s">
        <v>382</v>
      </c>
    </row>
    <row r="23" spans="1:16" ht="12.75">
      <c r="A23" t="s">
        <v>49</v>
      </c>
      <c s="34" t="s">
        <v>26</v>
      </c>
      <c s="34" t="s">
        <v>383</v>
      </c>
      <c s="35" t="s">
        <v>52</v>
      </c>
      <c s="6" t="s">
        <v>384</v>
      </c>
      <c s="36" t="s">
        <v>126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121</v>
      </c>
      <c>
        <f>(M23*21)/100</f>
      </c>
      <c t="s">
        <v>27</v>
      </c>
    </row>
    <row r="24" spans="1:5" ht="12.75">
      <c r="A24" s="35" t="s">
        <v>56</v>
      </c>
      <c r="E24" s="39" t="s">
        <v>385</v>
      </c>
    </row>
    <row r="25" spans="1:5" ht="12.75">
      <c r="A25" s="35" t="s">
        <v>57</v>
      </c>
      <c r="E25" s="40" t="s">
        <v>377</v>
      </c>
    </row>
    <row r="26" spans="1:5" ht="38.25">
      <c r="A26" t="s">
        <v>58</v>
      </c>
      <c r="E26" s="39" t="s">
        <v>386</v>
      </c>
    </row>
    <row r="27" spans="1:16" ht="12.75">
      <c r="A27" t="s">
        <v>49</v>
      </c>
      <c s="34" t="s">
        <v>96</v>
      </c>
      <c s="34" t="s">
        <v>387</v>
      </c>
      <c s="35" t="s">
        <v>52</v>
      </c>
      <c s="6" t="s">
        <v>388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121</v>
      </c>
      <c>
        <f>(M27*21)/100</f>
      </c>
      <c t="s">
        <v>27</v>
      </c>
    </row>
    <row r="28" spans="1:5" ht="12.75">
      <c r="A28" s="35" t="s">
        <v>56</v>
      </c>
      <c r="E28" s="39" t="s">
        <v>389</v>
      </c>
    </row>
    <row r="29" spans="1:5" ht="12.75">
      <c r="A29" s="35" t="s">
        <v>57</v>
      </c>
      <c r="E29" s="40" t="s">
        <v>377</v>
      </c>
    </row>
    <row r="30" spans="1:5" ht="25.5">
      <c r="A30" t="s">
        <v>58</v>
      </c>
      <c r="E30" s="39" t="s">
        <v>390</v>
      </c>
    </row>
    <row r="31" spans="1:13" ht="12.75">
      <c r="A31" t="s">
        <v>46</v>
      </c>
      <c r="C31" s="31" t="s">
        <v>27</v>
      </c>
      <c r="E31" s="33" t="s">
        <v>391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99</v>
      </c>
      <c s="34" t="s">
        <v>392</v>
      </c>
      <c s="35" t="s">
        <v>52</v>
      </c>
      <c s="6" t="s">
        <v>393</v>
      </c>
      <c s="36" t="s">
        <v>126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121</v>
      </c>
      <c>
        <f>(M32*21)/100</f>
      </c>
      <c t="s">
        <v>27</v>
      </c>
    </row>
    <row r="33" spans="1:5" ht="12.75">
      <c r="A33" s="35" t="s">
        <v>56</v>
      </c>
      <c r="E33" s="39" t="s">
        <v>394</v>
      </c>
    </row>
    <row r="34" spans="1:5" ht="12.75">
      <c r="A34" s="35" t="s">
        <v>57</v>
      </c>
      <c r="E34" s="40" t="s">
        <v>377</v>
      </c>
    </row>
    <row r="35" spans="1:5" ht="89.25">
      <c r="A35" t="s">
        <v>58</v>
      </c>
      <c r="E35" s="39" t="s">
        <v>395</v>
      </c>
    </row>
    <row r="36" spans="1:16" ht="12.75">
      <c r="A36" t="s">
        <v>49</v>
      </c>
      <c s="34" t="s">
        <v>102</v>
      </c>
      <c s="34" t="s">
        <v>396</v>
      </c>
      <c s="35" t="s">
        <v>52</v>
      </c>
      <c s="6" t="s">
        <v>397</v>
      </c>
      <c s="36" t="s">
        <v>126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369</v>
      </c>
      <c>
        <f>(M36*21)/100</f>
      </c>
      <c t="s">
        <v>27</v>
      </c>
    </row>
    <row r="37" spans="1:5" ht="12.75">
      <c r="A37" s="35" t="s">
        <v>56</v>
      </c>
      <c r="E37" s="39" t="s">
        <v>398</v>
      </c>
    </row>
    <row r="38" spans="1:5" ht="12.75">
      <c r="A38" s="35" t="s">
        <v>57</v>
      </c>
      <c r="E38" s="40" t="s">
        <v>377</v>
      </c>
    </row>
    <row r="39" spans="1:5" ht="76.5">
      <c r="A39" t="s">
        <v>58</v>
      </c>
      <c r="E39" s="39" t="s">
        <v>399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